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<sst xmlns="http://schemas.openxmlformats.org/spreadsheetml/2006/main" count="138" uniqueCount="57">
  <si>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 xml:space="preserve">Załącznik nr 1 </t>
  </si>
  <si>
    <t>AT – ZP - 226 | 7 | 2016</t>
  </si>
  <si>
    <t>L.P</t>
  </si>
  <si>
    <t>Nazwa wykonawcy</t>
  </si>
  <si>
    <t>Adres Wykonawcy</t>
  </si>
  <si>
    <t>Cena ofertowa brutto</t>
  </si>
  <si>
    <t>Gwarancja</t>
  </si>
  <si>
    <t>Termin dostawy</t>
  </si>
  <si>
    <t>Kryterium Cena Punktacja %</t>
  </si>
  <si>
    <t>Kryterium Termin dostawy Punktacja %</t>
  </si>
  <si>
    <t>Kryterium Gwarancja Punktacja %</t>
  </si>
  <si>
    <t>SUMA Punktacja %</t>
  </si>
  <si>
    <t>CZĘŚĆ 1: POMPY I URZĄDZENIA DO UZDATNIANIA WODY</t>
  </si>
  <si>
    <t>1.</t>
  </si>
  <si>
    <t xml:space="preserve">eSzydłowski Łukasz Szydłowski </t>
  </si>
  <si>
    <t>ul. Dębowa 4C 49-318 Skarbimierz Osiedle</t>
  </si>
  <si>
    <t>24 miesiące</t>
  </si>
  <si>
    <t>1 dzień</t>
  </si>
  <si>
    <t>2.</t>
  </si>
  <si>
    <t>KORAL Piotr Bilski</t>
  </si>
  <si>
    <t>ul. Bogusławskiego 2/51  01-923 Warszawa</t>
  </si>
  <si>
    <t>19 dni</t>
  </si>
  <si>
    <t>3.</t>
  </si>
  <si>
    <t>T-Aqua Tomasz Niewiadomski</t>
  </si>
  <si>
    <t>ul. Wolności 154A 41-800 Zabrze</t>
  </si>
  <si>
    <t>30 miesiące</t>
  </si>
  <si>
    <t>16 dni</t>
  </si>
  <si>
    <t>4.</t>
  </si>
  <si>
    <t>Sklep Zoologiczno-Wędkarski "BULLDOG" Akwarystyka Morska "OCEANUS" Waldemar Osmałek</t>
  </si>
  <si>
    <t>ul. Cicha 6  87-800 Włocławek</t>
  </si>
  <si>
    <t>18 dni</t>
  </si>
  <si>
    <t>CZĘŚĆ 2: PREPARATY AKWARYSTYCZNE</t>
  </si>
  <si>
    <t>-</t>
  </si>
  <si>
    <t>Przedsiębiorstwo Handlowo-Usługowe BARGAZ  Marianna Gościniak</t>
  </si>
  <si>
    <t xml:space="preserve">ul. Browarna 41         09-401 Płock         </t>
  </si>
  <si>
    <t>2 dni</t>
  </si>
  <si>
    <t>CZĘŚĆ 3: AKCESORIA DO HODOWLI BAZY POKARMOWEJ</t>
  </si>
  <si>
    <t>T-Aqua   Tomasz Niewiadomski</t>
  </si>
  <si>
    <t>ul. Wolności 154A    41-800 Zabrze</t>
  </si>
  <si>
    <t>30 miesięcy</t>
  </si>
  <si>
    <t>CZĘŚĆ 4: SPRZĘT OŚWIETLENIOWY DO AKWARIUM</t>
  </si>
  <si>
    <t>ul. Browarna 41     09-401 Płock</t>
  </si>
  <si>
    <t>CZĘŚĆ 5: PODŁOŻA AKWARYSTYCZNE</t>
  </si>
  <si>
    <t>ul. Browarna 41    09-401 Płock</t>
  </si>
  <si>
    <t>CZĘŚĆ 6: SYNTETYCZNA SÓL MORSKA DO AKWARIUM</t>
  </si>
  <si>
    <t>ul. Bogusławskiego 2/5101-923 Warszawa</t>
  </si>
  <si>
    <t>60 miesięcy</t>
  </si>
  <si>
    <t>oferta odrzucona</t>
  </si>
  <si>
    <t>ul. Cicha 6   87-800 Włocławek</t>
  </si>
  <si>
    <t>14 dni</t>
  </si>
  <si>
    <t>5.</t>
  </si>
  <si>
    <t>ul. Browarna 41       09-401 Płock</t>
  </si>
  <si>
    <t>CZĘŚĆ 7: WYPOSAŻENIE AKWARYSTYCZNE</t>
  </si>
  <si>
    <t>T-Aqua    Tomasz Niewiadomski</t>
  </si>
  <si>
    <t>ul. Wolności 154A  41-800 Zabrze</t>
  </si>
  <si>
    <t>CZĘŚĆ 8: SCHODY ANTYPOŚLIZGOWE</t>
  </si>
  <si>
    <t>„Dostawa sprzętu i akcesoriów akwarystycznych dla Miejskiego Ogrodu Zoologicznego – Jednostki Budżetowej w Płocku”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</si>
</sst>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trike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5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31">
      <selection activeCell="N8" sqref="N8"/>
    </sheetView>
  </sheetViews>
  <sheetFormatPr defaultColWidth="9.140625" defaultRowHeight="15"/>
  <cols>
    <col min="1" max="1" width="6.8515625" style="0" customWidth="1"/>
    <col min="2" max="2" width="16.7109375" style="0" customWidth="1"/>
    <col min="3" max="3" width="18.00390625" style="0" customWidth="1"/>
    <col min="4" max="4" width="15.8515625" style="0" customWidth="1"/>
    <col min="5" max="5" width="12.00390625" style="0" customWidth="1"/>
    <col min="6" max="6" width="11.00390625" style="0" customWidth="1"/>
    <col min="7" max="7" width="13.421875" style="0" customWidth="1"/>
    <col min="8" max="8" width="14.57421875" style="0" customWidth="1"/>
    <col min="9" max="9" width="15.421875" style="0" customWidth="1"/>
    <col min="10" max="10" width="18.00390625" style="0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 customHeight="1">
      <c r="A3" s="31" t="s">
        <v>56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3.5" customHeight="1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5" t="s">
        <v>8</v>
      </c>
      <c r="H4" s="5" t="s">
        <v>9</v>
      </c>
      <c r="I4" s="8" t="s">
        <v>10</v>
      </c>
      <c r="J4" s="5" t="s">
        <v>11</v>
      </c>
    </row>
    <row r="5" spans="1:10" ht="52.5" customHeight="1">
      <c r="A5" s="4"/>
      <c r="B5" s="4"/>
      <c r="C5" s="5"/>
      <c r="D5" s="5"/>
      <c r="E5" s="5"/>
      <c r="F5" s="5"/>
      <c r="G5" s="5"/>
      <c r="H5" s="5"/>
      <c r="I5" s="5"/>
      <c r="J5" s="5"/>
    </row>
    <row r="6" spans="1:10" ht="21.75" customHeight="1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</row>
    <row r="7" spans="1:11" ht="83.25" customHeight="1">
      <c r="A7" s="9" t="s">
        <v>13</v>
      </c>
      <c r="B7" s="10" t="s">
        <v>14</v>
      </c>
      <c r="C7" s="10" t="s">
        <v>15</v>
      </c>
      <c r="D7" s="11">
        <v>185410.2</v>
      </c>
      <c r="E7" s="12" t="s">
        <v>16</v>
      </c>
      <c r="F7" s="13" t="s">
        <v>17</v>
      </c>
      <c r="G7" s="14">
        <f>ROUND((D8/D7)*60,2)</f>
        <v>36.82</v>
      </c>
      <c r="H7" s="14">
        <f>(1/1)*30</f>
        <v>30</v>
      </c>
      <c r="I7" s="15">
        <f>(24/30)*10</f>
        <v>8</v>
      </c>
      <c r="J7" s="16">
        <f>G7+H7+I7</f>
        <v>74.82</v>
      </c>
      <c r="K7" s="1"/>
    </row>
    <row r="8" spans="1:10" ht="67.5" customHeight="1">
      <c r="A8" s="17" t="s">
        <v>18</v>
      </c>
      <c r="B8" s="18" t="s">
        <v>19</v>
      </c>
      <c r="C8" s="19" t="s">
        <v>20</v>
      </c>
      <c r="D8" s="20">
        <v>113787</v>
      </c>
      <c r="E8" s="21" t="s">
        <v>16</v>
      </c>
      <c r="F8" s="22" t="s">
        <v>21</v>
      </c>
      <c r="G8" s="23">
        <f>ROUND((D8/D8)*60,2)</f>
        <v>60</v>
      </c>
      <c r="H8" s="23">
        <f>(1/19)*30</f>
        <v>1.5789473684210527</v>
      </c>
      <c r="I8" s="24">
        <f>(24/30)*10</f>
        <v>8</v>
      </c>
      <c r="J8" s="23">
        <f>G8+H8+I8</f>
        <v>69.57894736842105</v>
      </c>
    </row>
    <row r="9" spans="1:10" ht="54.75" customHeight="1">
      <c r="A9" s="19" t="s">
        <v>22</v>
      </c>
      <c r="B9" s="19" t="s">
        <v>23</v>
      </c>
      <c r="C9" s="19" t="s">
        <v>24</v>
      </c>
      <c r="D9" s="20">
        <v>125000</v>
      </c>
      <c r="E9" s="21" t="s">
        <v>25</v>
      </c>
      <c r="F9" s="22" t="s">
        <v>26</v>
      </c>
      <c r="G9" s="23">
        <f>ROUND((D8/D9)*60,2)</f>
        <v>54.62</v>
      </c>
      <c r="H9" s="23">
        <f>(1/16)*30</f>
        <v>1.875</v>
      </c>
      <c r="I9" s="24">
        <f>(30/30)*10</f>
        <v>10</v>
      </c>
      <c r="J9" s="23">
        <f>ROUND(G9+H9+I9,2)</f>
        <v>66.5</v>
      </c>
    </row>
    <row r="10" spans="1:10" ht="141.75">
      <c r="A10" s="19" t="s">
        <v>27</v>
      </c>
      <c r="B10" s="19" t="s">
        <v>28</v>
      </c>
      <c r="C10" s="19" t="s">
        <v>29</v>
      </c>
      <c r="D10" s="20">
        <v>120780.22</v>
      </c>
      <c r="E10" s="21" t="s">
        <v>16</v>
      </c>
      <c r="F10" s="22" t="s">
        <v>30</v>
      </c>
      <c r="G10" s="23">
        <f>ROUND((D8/D10)*60,2)</f>
        <v>56.53</v>
      </c>
      <c r="H10" s="23">
        <f>(1/18)*30</f>
        <v>1.6666666666666665</v>
      </c>
      <c r="I10" s="24">
        <f>(24/30)*10</f>
        <v>8</v>
      </c>
      <c r="J10" s="23">
        <f>G10+H10+I10</f>
        <v>66.19666666666666</v>
      </c>
    </row>
    <row r="11" spans="1:10" ht="20.25" customHeight="1">
      <c r="A11" s="5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47.25">
      <c r="A12" s="19" t="s">
        <v>13</v>
      </c>
      <c r="B12" s="19" t="s">
        <v>14</v>
      </c>
      <c r="C12" s="19" t="s">
        <v>15</v>
      </c>
      <c r="D12" s="20">
        <v>2706</v>
      </c>
      <c r="E12" s="21" t="s">
        <v>16</v>
      </c>
      <c r="F12" s="22" t="s">
        <v>17</v>
      </c>
      <c r="G12" s="23">
        <f>ROUND((D13/D12)*60,2)</f>
        <v>35.3</v>
      </c>
      <c r="H12" s="23">
        <f>(1/1)*40</f>
        <v>40</v>
      </c>
      <c r="I12" s="24" t="s">
        <v>32</v>
      </c>
      <c r="J12" s="23">
        <f>G12+H12</f>
        <v>75.3</v>
      </c>
    </row>
    <row r="13" spans="1:10" ht="94.5">
      <c r="A13" s="10" t="s">
        <v>18</v>
      </c>
      <c r="B13" s="10" t="s">
        <v>33</v>
      </c>
      <c r="C13" s="10" t="s">
        <v>34</v>
      </c>
      <c r="D13" s="11">
        <v>1591.84</v>
      </c>
      <c r="E13" s="12" t="s">
        <v>16</v>
      </c>
      <c r="F13" s="13" t="s">
        <v>35</v>
      </c>
      <c r="G13" s="14">
        <f>ROUND((D13/D13)*60,2)</f>
        <v>60</v>
      </c>
      <c r="H13" s="14">
        <f>(1/2)*40</f>
        <v>20</v>
      </c>
      <c r="I13" s="15" t="s">
        <v>32</v>
      </c>
      <c r="J13" s="16">
        <f>G13+H13</f>
        <v>80</v>
      </c>
    </row>
    <row r="14" spans="1:10" ht="19.5" customHeight="1">
      <c r="A14" s="5" t="s">
        <v>36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57.75" customHeight="1">
      <c r="A15" s="10" t="s">
        <v>13</v>
      </c>
      <c r="B15" s="10" t="s">
        <v>14</v>
      </c>
      <c r="C15" s="10" t="s">
        <v>15</v>
      </c>
      <c r="D15" s="11">
        <v>12423</v>
      </c>
      <c r="E15" s="12" t="s">
        <v>16</v>
      </c>
      <c r="F15" s="13" t="s">
        <v>17</v>
      </c>
      <c r="G15" s="14">
        <f>ROUND((D16/D15)*60,2)</f>
        <v>53.13</v>
      </c>
      <c r="H15" s="14">
        <f>(1/1)*30</f>
        <v>30</v>
      </c>
      <c r="I15" s="15">
        <f>(24/30)*10</f>
        <v>8</v>
      </c>
      <c r="J15" s="16">
        <f>G15+H15+I15</f>
        <v>91.13</v>
      </c>
    </row>
    <row r="16" spans="1:10" ht="55.5" customHeight="1">
      <c r="A16" s="19" t="s">
        <v>18</v>
      </c>
      <c r="B16" s="19" t="s">
        <v>37</v>
      </c>
      <c r="C16" s="19" t="s">
        <v>38</v>
      </c>
      <c r="D16" s="20">
        <v>11000</v>
      </c>
      <c r="E16" s="21" t="s">
        <v>39</v>
      </c>
      <c r="F16" s="22" t="s">
        <v>26</v>
      </c>
      <c r="G16" s="23">
        <f>ROUND((D16/D16)*60,2)</f>
        <v>60</v>
      </c>
      <c r="H16" s="23">
        <f>(1/16)*30</f>
        <v>1.875</v>
      </c>
      <c r="I16" s="24">
        <f>(30/30)*10</f>
        <v>10</v>
      </c>
      <c r="J16" s="23">
        <f>G16+H16+I16</f>
        <v>71.875</v>
      </c>
    </row>
    <row r="17" spans="1:10" ht="21" customHeight="1">
      <c r="A17" s="5" t="s">
        <v>40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61.5" customHeight="1">
      <c r="A18" s="10" t="s">
        <v>13</v>
      </c>
      <c r="B18" s="10" t="s">
        <v>14</v>
      </c>
      <c r="C18" s="10" t="s">
        <v>15</v>
      </c>
      <c r="D18" s="11">
        <v>4378.8</v>
      </c>
      <c r="E18" s="12" t="s">
        <v>16</v>
      </c>
      <c r="F18" s="13" t="s">
        <v>17</v>
      </c>
      <c r="G18" s="14">
        <f>ROUND((D18/D18)*60,2)</f>
        <v>60</v>
      </c>
      <c r="H18" s="14">
        <f>(1/1)*30</f>
        <v>30</v>
      </c>
      <c r="I18" s="15">
        <f>(24/24)*10</f>
        <v>10</v>
      </c>
      <c r="J18" s="16">
        <f>G18+H18+I18</f>
        <v>100</v>
      </c>
    </row>
    <row r="19" spans="1:10" ht="94.5">
      <c r="A19" s="19" t="s">
        <v>18</v>
      </c>
      <c r="B19" s="19" t="s">
        <v>33</v>
      </c>
      <c r="C19" s="19" t="s">
        <v>41</v>
      </c>
      <c r="D19" s="20">
        <v>6993.36</v>
      </c>
      <c r="E19" s="21" t="s">
        <v>16</v>
      </c>
      <c r="F19" s="22" t="s">
        <v>35</v>
      </c>
      <c r="G19" s="23">
        <f>ROUND((D18/D19)*60,2)</f>
        <v>37.57</v>
      </c>
      <c r="H19" s="23">
        <f>(1/2)*30</f>
        <v>15</v>
      </c>
      <c r="I19" s="24">
        <f>(24/24)*10</f>
        <v>10</v>
      </c>
      <c r="J19" s="23">
        <f>G19+H19+I19</f>
        <v>62.57</v>
      </c>
    </row>
    <row r="20" spans="1:10" ht="18.75" customHeight="1">
      <c r="A20" s="5" t="s">
        <v>42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71.25" customHeight="1">
      <c r="A21" s="10" t="s">
        <v>13</v>
      </c>
      <c r="B21" s="10" t="s">
        <v>14</v>
      </c>
      <c r="C21" s="10" t="s">
        <v>15</v>
      </c>
      <c r="D21" s="11">
        <v>3690</v>
      </c>
      <c r="E21" s="12" t="s">
        <v>16</v>
      </c>
      <c r="F21" s="13" t="s">
        <v>17</v>
      </c>
      <c r="G21" s="14">
        <f>ROUND((D22/D21)*60,2)</f>
        <v>59.16</v>
      </c>
      <c r="H21" s="14">
        <f>(1/1)*40</f>
        <v>40</v>
      </c>
      <c r="I21" s="15" t="s">
        <v>32</v>
      </c>
      <c r="J21" s="16">
        <f>G21+H21</f>
        <v>99.16</v>
      </c>
    </row>
    <row r="22" spans="1:10" ht="94.5">
      <c r="A22" s="19" t="s">
        <v>18</v>
      </c>
      <c r="B22" s="19" t="s">
        <v>33</v>
      </c>
      <c r="C22" s="19" t="s">
        <v>43</v>
      </c>
      <c r="D22" s="20">
        <v>3638.5</v>
      </c>
      <c r="E22" s="21" t="s">
        <v>16</v>
      </c>
      <c r="F22" s="22" t="s">
        <v>35</v>
      </c>
      <c r="G22" s="23">
        <f>ROUND((D22/D22)*60,2)</f>
        <v>60</v>
      </c>
      <c r="H22" s="23">
        <f>(1/2)*40</f>
        <v>20</v>
      </c>
      <c r="I22" s="24" t="s">
        <v>32</v>
      </c>
      <c r="J22" s="23">
        <f>G22+H22</f>
        <v>80</v>
      </c>
    </row>
    <row r="23" spans="1:10" ht="20.25" customHeight="1">
      <c r="A23" s="5" t="s">
        <v>44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47.25">
      <c r="A24" s="19" t="s">
        <v>13</v>
      </c>
      <c r="B24" s="19" t="s">
        <v>14</v>
      </c>
      <c r="C24" s="19" t="s">
        <v>15</v>
      </c>
      <c r="D24" s="20">
        <v>37207.5</v>
      </c>
      <c r="E24" s="21" t="s">
        <v>16</v>
      </c>
      <c r="F24" s="22" t="s">
        <v>17</v>
      </c>
      <c r="G24" s="23">
        <v>23.77</v>
      </c>
      <c r="H24" s="23">
        <f>(1/1)*40</f>
        <v>40</v>
      </c>
      <c r="I24" s="24" t="s">
        <v>32</v>
      </c>
      <c r="J24" s="23">
        <f>G24+H24</f>
        <v>63.769999999999996</v>
      </c>
    </row>
    <row r="25" spans="1:10" ht="58.5" customHeight="1">
      <c r="A25" s="19" t="s">
        <v>18</v>
      </c>
      <c r="B25" s="18" t="s">
        <v>19</v>
      </c>
      <c r="C25" s="19" t="s">
        <v>45</v>
      </c>
      <c r="D25" s="20">
        <v>14738</v>
      </c>
      <c r="E25" s="21" t="s">
        <v>16</v>
      </c>
      <c r="F25" s="22" t="s">
        <v>21</v>
      </c>
      <c r="G25" s="23">
        <v>60</v>
      </c>
      <c r="H25" s="23">
        <f>(1/19)*40</f>
        <v>2.1052631578947367</v>
      </c>
      <c r="I25" s="24" t="s">
        <v>32</v>
      </c>
      <c r="J25" s="23">
        <f>G25+H25</f>
        <v>62.10526315789474</v>
      </c>
    </row>
    <row r="26" spans="1:10" ht="31.5">
      <c r="A26" s="19" t="s">
        <v>22</v>
      </c>
      <c r="B26" s="19" t="s">
        <v>23</v>
      </c>
      <c r="C26" s="19" t="s">
        <v>24</v>
      </c>
      <c r="D26" s="25">
        <v>10500</v>
      </c>
      <c r="E26" s="26" t="s">
        <v>46</v>
      </c>
      <c r="F26" s="27" t="s">
        <v>26</v>
      </c>
      <c r="G26" s="28" t="s">
        <v>47</v>
      </c>
      <c r="H26" s="28" t="s">
        <v>47</v>
      </c>
      <c r="I26" s="29" t="s">
        <v>32</v>
      </c>
      <c r="J26" s="30" t="s">
        <v>47</v>
      </c>
    </row>
    <row r="27" spans="1:10" ht="141.75">
      <c r="A27" s="19" t="s">
        <v>27</v>
      </c>
      <c r="B27" s="19" t="s">
        <v>28</v>
      </c>
      <c r="C27" s="19" t="s">
        <v>48</v>
      </c>
      <c r="D27" s="20">
        <v>16543.5</v>
      </c>
      <c r="E27" s="21" t="s">
        <v>16</v>
      </c>
      <c r="F27" s="22" t="s">
        <v>49</v>
      </c>
      <c r="G27" s="23">
        <v>53.45</v>
      </c>
      <c r="H27" s="23">
        <f>(1/14)*40</f>
        <v>2.8571428571428568</v>
      </c>
      <c r="I27" s="24" t="s">
        <v>32</v>
      </c>
      <c r="J27" s="23">
        <f>G27+H27</f>
        <v>56.30714285714286</v>
      </c>
    </row>
    <row r="28" spans="1:10" ht="94.5">
      <c r="A28" s="10" t="s">
        <v>50</v>
      </c>
      <c r="B28" s="10" t="s">
        <v>33</v>
      </c>
      <c r="C28" s="10" t="s">
        <v>51</v>
      </c>
      <c r="D28" s="11">
        <v>18600</v>
      </c>
      <c r="E28" s="12" t="s">
        <v>16</v>
      </c>
      <c r="F28" s="13" t="s">
        <v>35</v>
      </c>
      <c r="G28" s="14">
        <v>47.54</v>
      </c>
      <c r="H28" s="14">
        <f>(1/2)*40</f>
        <v>20</v>
      </c>
      <c r="I28" s="15" t="s">
        <v>32</v>
      </c>
      <c r="J28" s="16">
        <f>G28+H28</f>
        <v>67.53999999999999</v>
      </c>
    </row>
    <row r="29" spans="1:10" ht="20.25" customHeight="1">
      <c r="A29" s="5" t="s">
        <v>52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54.75" customHeight="1">
      <c r="A30" s="19" t="s">
        <v>13</v>
      </c>
      <c r="B30" s="19" t="s">
        <v>14</v>
      </c>
      <c r="C30" s="19" t="s">
        <v>15</v>
      </c>
      <c r="D30" s="20">
        <v>98547.6</v>
      </c>
      <c r="E30" s="21" t="s">
        <v>16</v>
      </c>
      <c r="F30" s="22" t="s">
        <v>17</v>
      </c>
      <c r="G30" s="23">
        <f>ROUND((D31/D30)*60,2)</f>
        <v>20.7</v>
      </c>
      <c r="H30" s="23">
        <f>(1/1)*30</f>
        <v>30</v>
      </c>
      <c r="I30" s="24">
        <f>(24/30)*10</f>
        <v>8</v>
      </c>
      <c r="J30" s="23">
        <f>G30+H30+I30</f>
        <v>58.7</v>
      </c>
    </row>
    <row r="31" spans="1:10" ht="47.25">
      <c r="A31" s="10" t="s">
        <v>18</v>
      </c>
      <c r="B31" s="10" t="s">
        <v>53</v>
      </c>
      <c r="C31" s="10" t="s">
        <v>54</v>
      </c>
      <c r="D31" s="11">
        <v>34000</v>
      </c>
      <c r="E31" s="12" t="s">
        <v>39</v>
      </c>
      <c r="F31" s="13" t="s">
        <v>26</v>
      </c>
      <c r="G31" s="14">
        <f>ROUND((D31/D31)*60,2)</f>
        <v>60</v>
      </c>
      <c r="H31" s="14">
        <f>(1/16)*30</f>
        <v>1.875</v>
      </c>
      <c r="I31" s="15">
        <f>(30/30)*10</f>
        <v>10</v>
      </c>
      <c r="J31" s="16">
        <f>G31+H31+I31</f>
        <v>71.875</v>
      </c>
    </row>
    <row r="32" spans="1:10" ht="141.75">
      <c r="A32" s="19" t="s">
        <v>22</v>
      </c>
      <c r="B32" s="19" t="s">
        <v>28</v>
      </c>
      <c r="C32" s="19" t="s">
        <v>29</v>
      </c>
      <c r="D32" s="20">
        <v>35174</v>
      </c>
      <c r="E32" s="21" t="s">
        <v>16</v>
      </c>
      <c r="F32" s="22" t="s">
        <v>26</v>
      </c>
      <c r="G32" s="23">
        <f>ROUND((D31/D32)*60,2)</f>
        <v>58</v>
      </c>
      <c r="H32" s="23">
        <f>(1/16)*30</f>
        <v>1.875</v>
      </c>
      <c r="I32" s="24">
        <f>(24/30)*10</f>
        <v>8</v>
      </c>
      <c r="J32" s="23">
        <f>G32+H32+I32</f>
        <v>67.875</v>
      </c>
    </row>
    <row r="33" spans="1:10" ht="16.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53.25" customHeight="1">
      <c r="A34" s="10" t="s">
        <v>13</v>
      </c>
      <c r="B34" s="10" t="s">
        <v>14</v>
      </c>
      <c r="C34" s="10" t="s">
        <v>15</v>
      </c>
      <c r="D34" s="11">
        <v>2460</v>
      </c>
      <c r="E34" s="12" t="s">
        <v>16</v>
      </c>
      <c r="F34" s="13" t="s">
        <v>17</v>
      </c>
      <c r="G34" s="14">
        <f>ROUND((D34/D34)*60,2)</f>
        <v>60</v>
      </c>
      <c r="H34" s="14">
        <f>(1/1)*30</f>
        <v>30</v>
      </c>
      <c r="I34" s="15">
        <f>(24/24)*10</f>
        <v>10</v>
      </c>
      <c r="J34" s="16">
        <f>G34+H34+I34</f>
        <v>100</v>
      </c>
    </row>
  </sheetData>
  <sheetProtection selectLockedCells="1" selectUnlockedCells="1"/>
  <mergeCells count="21">
    <mergeCell ref="A17:J17"/>
    <mergeCell ref="A20:J20"/>
    <mergeCell ref="A23:J23"/>
    <mergeCell ref="A29:J29"/>
    <mergeCell ref="A33:J33"/>
    <mergeCell ref="H4:H5"/>
    <mergeCell ref="I4:I5"/>
    <mergeCell ref="J4:J5"/>
    <mergeCell ref="A6:J6"/>
    <mergeCell ref="A11:J11"/>
    <mergeCell ref="A14:J14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2" r:id="rId1"/>
  <rowBreaks count="3" manualBreakCount="3">
    <brk id="10" max="255" man="1"/>
    <brk id="20" max="9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2016-11-16T12:02:12Z</cp:lastPrinted>
  <dcterms:modified xsi:type="dcterms:W3CDTF">2016-11-16T12:04:25Z</dcterms:modified>
  <cp:category/>
  <cp:version/>
  <cp:contentType/>
  <cp:contentStatus/>
</cp:coreProperties>
</file>